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修学資金貸付事業\★高等教育新制度　4区分追加\"/>
    </mc:Choice>
  </mc:AlternateContent>
  <xr:revisionPtr revIDLastSave="0" documentId="13_ncr:1_{5699EFEE-CBFE-4821-BE5E-2269BCD449EA}" xr6:coauthVersionLast="47" xr6:coauthVersionMax="47" xr10:uidLastSave="{00000000-0000-0000-0000-000000000000}"/>
  <bookViews>
    <workbookView xWindow="-120" yWindow="-120" windowWidth="20730" windowHeight="11160" xr2:uid="{AE94904E-8AF0-4012-B69A-C293FD88ABE3}"/>
  </bookViews>
  <sheets>
    <sheet name="大学" sheetId="4" r:id="rId1"/>
    <sheet name="短期大学" sheetId="3" r:id="rId2"/>
    <sheet name="専門学校" sheetId="5" r:id="rId3"/>
  </sheets>
  <definedNames>
    <definedName name="_xlnm.Print_Area" localSheetId="2">専門学校!$A$1:$I$21</definedName>
    <definedName name="_xlnm.Print_Area" localSheetId="0">大学!$A$1:$I$21</definedName>
    <definedName name="_xlnm.Print_Area" localSheetId="1">短期大学!$A$1:$I$21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H6" i="5"/>
  <c r="D13" i="5"/>
  <c r="D14" i="4"/>
  <c r="D13" i="4"/>
  <c r="D13" i="3"/>
  <c r="D14" i="3"/>
  <c r="H8" i="4"/>
  <c r="H8" i="5"/>
  <c r="H8" i="3"/>
  <c r="H7" i="4"/>
  <c r="C13" i="5" l="1"/>
  <c r="C13" i="4"/>
  <c r="C13" i="3"/>
  <c r="H7" i="3"/>
  <c r="H6" i="4"/>
  <c r="H6" i="3"/>
  <c r="H7" i="5"/>
  <c r="E14" i="5" l="1"/>
  <c r="G14" i="5" s="1"/>
  <c r="H14" i="5" s="1"/>
  <c r="E13" i="5"/>
  <c r="G13" i="5" s="1"/>
  <c r="G16" i="5"/>
  <c r="E14" i="4"/>
  <c r="G14" i="4" s="1"/>
  <c r="H14" i="4" s="1"/>
  <c r="E13" i="4"/>
  <c r="G13" i="4" s="1"/>
  <c r="G16" i="4"/>
  <c r="G17" i="5" l="1"/>
  <c r="G17" i="4"/>
  <c r="E14" i="3"/>
  <c r="G14" i="3" s="1"/>
  <c r="H14" i="3" s="1"/>
  <c r="G16" i="3"/>
  <c r="E13" i="3" l="1"/>
  <c r="G13" i="3" s="1"/>
  <c r="G17" i="3" s="1"/>
</calcChain>
</file>

<file path=xl/sharedStrings.xml><?xml version="1.0" encoding="utf-8"?>
<sst xmlns="http://schemas.openxmlformats.org/spreadsheetml/2006/main" count="117" uniqueCount="43">
  <si>
    <t>入学金</t>
    <rPh sb="0" eb="3">
      <t>ニュウガクキン</t>
    </rPh>
    <phoneticPr fontId="2"/>
  </si>
  <si>
    <t>所要金額</t>
    <rPh sb="0" eb="2">
      <t>ショヨウ</t>
    </rPh>
    <rPh sb="2" eb="4">
      <t>キンガク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</si>
  <si>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</si>
  <si>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</si>
  <si>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修学資金</t>
    <rPh sb="0" eb="2">
      <t>シュウガク</t>
    </rPh>
    <rPh sb="2" eb="4">
      <t>シキン</t>
    </rPh>
    <phoneticPr fontId="2"/>
  </si>
  <si>
    <t>金額</t>
    <rPh sb="0" eb="2">
      <t>キンガク</t>
    </rPh>
    <phoneticPr fontId="2"/>
  </si>
  <si>
    <t>修学に係る費用</t>
    <rPh sb="0" eb="2">
      <t>シュウガク</t>
    </rPh>
    <rPh sb="3" eb="4">
      <t>カカ</t>
    </rPh>
    <rPh sb="5" eb="7">
      <t>ヒヨウ</t>
    </rPh>
    <phoneticPr fontId="2"/>
  </si>
  <si>
    <t>項目</t>
    <rPh sb="0" eb="2">
      <t>コウモク</t>
    </rPh>
    <phoneticPr fontId="2"/>
  </si>
  <si>
    <t>生活費加算</t>
    <rPh sb="0" eb="2">
      <t>セイカツ</t>
    </rPh>
    <rPh sb="2" eb="3">
      <t>ヒ</t>
    </rPh>
    <rPh sb="3" eb="5">
      <t>カサン</t>
    </rPh>
    <phoneticPr fontId="2"/>
  </si>
  <si>
    <t>借用期間（月数）</t>
    <rPh sb="0" eb="2">
      <t>シャクヨウ</t>
    </rPh>
    <rPh sb="2" eb="4">
      <t>キカン</t>
    </rPh>
    <rPh sb="5" eb="7">
      <t>ツキスウ</t>
    </rPh>
    <phoneticPr fontId="2"/>
  </si>
  <si>
    <t>授業料等</t>
    <rPh sb="0" eb="3">
      <t>ジュギョウリョウ</t>
    </rPh>
    <rPh sb="3" eb="4">
      <t>トウ</t>
    </rPh>
    <phoneticPr fontId="2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</si>
  <si>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2"/>
  </si>
  <si>
    <t>合計</t>
    <rPh sb="0" eb="2">
      <t>ゴウケイ</t>
    </rPh>
    <phoneticPr fontId="2"/>
  </si>
  <si>
    <t>支援区分</t>
    <rPh sb="0" eb="2">
      <t>シエン</t>
    </rPh>
    <rPh sb="2" eb="4">
      <t>クブン</t>
    </rPh>
    <phoneticPr fontId="2"/>
  </si>
  <si>
    <t>修学期間（年数）</t>
    <rPh sb="0" eb="2">
      <t>シュウガク</t>
    </rPh>
    <rPh sb="2" eb="4">
      <t>キカン</t>
    </rPh>
    <rPh sb="5" eb="7">
      <t>ネンスウ</t>
    </rPh>
    <phoneticPr fontId="2"/>
  </si>
  <si>
    <t>第Ⅰ区分</t>
    <rPh sb="0" eb="1">
      <t>ダイ</t>
    </rPh>
    <rPh sb="2" eb="4">
      <t>クブン</t>
    </rPh>
    <phoneticPr fontId="2"/>
  </si>
  <si>
    <t>第Ⅱ区分</t>
    <rPh sb="0" eb="1">
      <t>ダイ</t>
    </rPh>
    <rPh sb="2" eb="4">
      <t>クブン</t>
    </rPh>
    <phoneticPr fontId="2"/>
  </si>
  <si>
    <t>第Ⅲ区分</t>
    <rPh sb="0" eb="1">
      <t>ダイ</t>
    </rPh>
    <rPh sb="2" eb="4">
      <t>クブン</t>
    </rPh>
    <phoneticPr fontId="2"/>
  </si>
  <si>
    <t>年数</t>
    <rPh sb="0" eb="2">
      <t>ネンスウ</t>
    </rPh>
    <phoneticPr fontId="2"/>
  </si>
  <si>
    <t>給付型</t>
    <rPh sb="0" eb="3">
      <t>キュウフガタ</t>
    </rPh>
    <phoneticPr fontId="2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</si>
  <si>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2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</si>
  <si>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2"/>
  </si>
  <si>
    <t>※卒業年度のみ</t>
    <rPh sb="1" eb="3">
      <t>ソツギョウ</t>
    </rPh>
    <rPh sb="3" eb="5">
      <t>ネンド</t>
    </rPh>
    <phoneticPr fontId="2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</si>
  <si>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2"/>
  </si>
  <si>
    <t>金　額</t>
    <rPh sb="0" eb="1">
      <t>キン</t>
    </rPh>
    <rPh sb="2" eb="3">
      <t>ガク</t>
    </rPh>
    <phoneticPr fontId="2"/>
  </si>
  <si>
    <t>↓基本月額(目安)</t>
    <rPh sb="1" eb="3">
      <t>キホン</t>
    </rPh>
    <rPh sb="3" eb="5">
      <t>ゲツガク</t>
    </rPh>
    <rPh sb="6" eb="8">
      <t>メヤス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</si>
  <si>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2"/>
  </si>
  <si>
    <t>短期大学の減免額</t>
    <phoneticPr fontId="2"/>
  </si>
  <si>
    <t>授業料等(年)</t>
    <rPh sb="0" eb="2">
      <t>ジュギョウ</t>
    </rPh>
    <rPh sb="2" eb="3">
      <t>リョウ</t>
    </rPh>
    <rPh sb="3" eb="4">
      <t>トウ</t>
    </rPh>
    <rPh sb="5" eb="6">
      <t>ネン</t>
    </rPh>
    <phoneticPr fontId="2"/>
  </si>
  <si>
    <t>大学の減免額</t>
    <rPh sb="0" eb="2">
      <t>ダイガク</t>
    </rPh>
    <phoneticPr fontId="2"/>
  </si>
  <si>
    <t>専門学校の減免額</t>
    <rPh sb="0" eb="2">
      <t>センモン</t>
    </rPh>
    <rPh sb="2" eb="4">
      <t>ガッコウ</t>
    </rPh>
    <phoneticPr fontId="2"/>
  </si>
  <si>
    <t>※実際の授業料等が59万円未満の場合、減免額が変わります。</t>
    <rPh sb="1" eb="3">
      <t>ジッサイ</t>
    </rPh>
    <rPh sb="4" eb="7">
      <t>ジュギョウリョウ</t>
    </rPh>
    <rPh sb="7" eb="8">
      <t>トウ</t>
    </rPh>
    <rPh sb="11" eb="13">
      <t>マンエン</t>
    </rPh>
    <rPh sb="13" eb="15">
      <t>ミマン</t>
    </rPh>
    <rPh sb="16" eb="18">
      <t>バアイ</t>
    </rPh>
    <rPh sb="19" eb="21">
      <t>ゲンメン</t>
    </rPh>
    <rPh sb="21" eb="22">
      <t>ガク</t>
    </rPh>
    <rPh sb="23" eb="24">
      <t>カ</t>
    </rPh>
    <phoneticPr fontId="2"/>
  </si>
  <si>
    <t>※実際の授業料等が62万円未満の場合、減免額が変わります。</t>
    <rPh sb="1" eb="3">
      <t>ジッサイ</t>
    </rPh>
    <rPh sb="4" eb="7">
      <t>ジュギョウリョウ</t>
    </rPh>
    <rPh sb="7" eb="8">
      <t>トウ</t>
    </rPh>
    <rPh sb="11" eb="13">
      <t>マンエン</t>
    </rPh>
    <rPh sb="13" eb="15">
      <t>ミマン</t>
    </rPh>
    <rPh sb="16" eb="18">
      <t>バアイ</t>
    </rPh>
    <rPh sb="19" eb="21">
      <t>ゲンメン</t>
    </rPh>
    <rPh sb="21" eb="22">
      <t>ガク</t>
    </rPh>
    <rPh sb="23" eb="24">
      <t>カ</t>
    </rPh>
    <phoneticPr fontId="2"/>
  </si>
  <si>
    <t>※実際の授業料等が70万円未満の場合、減免額が変わります。</t>
    <rPh sb="1" eb="3">
      <t>ジッサイ</t>
    </rPh>
    <rPh sb="4" eb="7">
      <t>ジュギョウリョウ</t>
    </rPh>
    <rPh sb="7" eb="8">
      <t>トウ</t>
    </rPh>
    <rPh sb="11" eb="13">
      <t>マンエン</t>
    </rPh>
    <rPh sb="13" eb="15">
      <t>ミマン</t>
    </rPh>
    <rPh sb="16" eb="18">
      <t>バアイ</t>
    </rPh>
    <rPh sb="19" eb="21">
      <t>ゲンメン</t>
    </rPh>
    <rPh sb="21" eb="22">
      <t>ガク</t>
    </rPh>
    <rPh sb="23" eb="24">
      <t>カ</t>
    </rPh>
    <phoneticPr fontId="2"/>
  </si>
  <si>
    <t>↑申請書に減免額を
　記入してください</t>
    <rPh sb="1" eb="4">
      <t>シンセイショ</t>
    </rPh>
    <rPh sb="5" eb="7">
      <t>ゲンメン</t>
    </rPh>
    <rPh sb="7" eb="8">
      <t>ガク</t>
    </rPh>
    <rPh sb="11" eb="13">
      <t>キニュウ</t>
    </rPh>
    <phoneticPr fontId="2"/>
  </si>
  <si>
    <r>
      <t>※令和6年度以降の修学期間の合計</t>
    </r>
    <r>
      <rPr>
        <b/>
        <u/>
        <sz val="10"/>
        <color theme="1"/>
        <rFont val="游ゴシック"/>
        <family val="3"/>
        <charset val="128"/>
        <scheme val="minor"/>
      </rPr>
      <t>年数</t>
    </r>
    <rPh sb="1" eb="3">
      <t>レイワ</t>
    </rPh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2"/>
  </si>
  <si>
    <t>※第Ⅰ区分＝1、第Ⅱ区分＝2、第Ⅲ区分＝3、第Ⅳ区分＝4</t>
    <rPh sb="1" eb="2">
      <t>ダイ</t>
    </rPh>
    <rPh sb="3" eb="5">
      <t>クブン</t>
    </rPh>
    <rPh sb="8" eb="9">
      <t>ダイ</t>
    </rPh>
    <rPh sb="10" eb="12">
      <t>クブン</t>
    </rPh>
    <rPh sb="15" eb="16">
      <t>ダイ</t>
    </rPh>
    <rPh sb="17" eb="19">
      <t>クブン</t>
    </rPh>
    <rPh sb="22" eb="23">
      <t>ダイ</t>
    </rPh>
    <rPh sb="24" eb="26">
      <t>クブン</t>
    </rPh>
    <phoneticPr fontId="2"/>
  </si>
  <si>
    <t>第Ⅳ区分</t>
    <rPh sb="0" eb="1">
      <t>ダイ</t>
    </rPh>
    <rPh sb="2" eb="4">
      <t/>
    </rPh>
    <phoneticPr fontId="2"/>
  </si>
  <si>
    <t>高等教育の修学支援
新制度の減免額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phoneticPr fontId="2"/>
  </si>
  <si>
    <t>第Ⅳ区分</t>
    <rPh sb="0" eb="1">
      <t>ダイ</t>
    </rPh>
    <rPh sb="2" eb="4">
      <t>クブン</t>
    </rPh>
    <phoneticPr fontId="2"/>
  </si>
  <si>
    <t>修学資金貸付の申請額シミュレーション　【短期大学（私立・昼間部）／※入学金が25万円未満の場合】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タンキ</t>
    </rPh>
    <rPh sb="22" eb="24">
      <t>ダイガク</t>
    </rPh>
    <rPh sb="25" eb="27">
      <t>シリツ</t>
    </rPh>
    <rPh sb="40" eb="42">
      <t>マンエン</t>
    </rPh>
    <phoneticPr fontId="2"/>
  </si>
  <si>
    <t>修学資金貸付の申請額シミュレーション　【大学（私立・昼間部）／※入学金が26万円未満の場合】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ダイガク</t>
    </rPh>
    <rPh sb="23" eb="25">
      <t>シリツ</t>
    </rPh>
    <rPh sb="26" eb="28">
      <t>チュウカン</t>
    </rPh>
    <rPh sb="28" eb="29">
      <t>ブ</t>
    </rPh>
    <rPh sb="38" eb="40">
      <t>マンエン</t>
    </rPh>
    <phoneticPr fontId="2"/>
  </si>
  <si>
    <t>修学資金貸付の申請額シミュレーション　【専門学校（私立・昼間部）／※入学金が16万円未満の場合】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センモン</t>
    </rPh>
    <rPh sb="22" eb="24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</si>
</sst>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2" xfId="0" applyBorder="1">
      <alignment vertical="center"/>
    </xf>
    <xf numFmtId="0" fontId="0" fillId="2" borderId="5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3" borderId="6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0" xfId="0" applyNumberFormat="1">
      <alignment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38" fontId="0" fillId="0" borderId="5" xfId="1" applyFont="1" applyFill="1" applyBorder="1">
      <alignment vertical="center"/>
    </xf>
    <xf numFmtId="38" fontId="0" fillId="0" borderId="12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0" fillId="3" borderId="6" xfId="1" applyFont="1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8" fontId="8" fillId="0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vertical="center" shrinkToFit="1"/>
    </xf>
    <xf numFmtId="38" fontId="5" fillId="0" borderId="1" xfId="1" applyFont="1" applyBorder="1" applyAlignment="1">
      <alignment vertical="center"/>
    </xf>
    <xf numFmtId="0" fontId="0" fillId="5" borderId="5" xfId="0" applyFill="1" applyBorder="1" applyAlignment="1">
      <alignment horizontal="center" vertical="center" wrapText="1"/>
    </xf>
    <xf numFmtId="38" fontId="0" fillId="5" borderId="1" xfId="1" applyFont="1" applyFill="1" applyBorder="1" applyAlignment="1">
      <alignment horizontal="right" vertical="center"/>
    </xf>
    <xf numFmtId="38" fontId="0" fillId="5" borderId="8" xfId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38" fontId="0" fillId="5" borderId="4" xfId="1" applyFont="1" applyFill="1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9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11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99FFCC"/>
      <color rgb="FFFFFF99"/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00FF-04F8-4FF0-BBD3-A23A92829E70}">
  <sheetPr>
    <tabColor rgb="FFFF0000"/>
  </sheetPr>
  <dimension ref="B1:M21"/>
  <sheetViews>
    <sheetView tabSelected="1" view="pageBreakPreview" topLeftCell="A8" zoomScale="115" zoomScaleNormal="100" zoomScaleSheetLayoutView="115" workbookViewId="0">
      <selection activeCell="F15" sqref="F15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0" t="s">
        <v>41</v>
      </c>
    </row>
    <row r="2" spans="2:13" ht="19.5" thickBot="1" x14ac:dyDescent="0.45">
      <c r="B2" s="10"/>
    </row>
    <row r="3" spans="2:13" ht="20.25" thickTop="1" thickBot="1" x14ac:dyDescent="0.45">
      <c r="B3" s="14"/>
      <c r="C3" t="s">
        <v>21</v>
      </c>
      <c r="G3" s="10" t="s">
        <v>29</v>
      </c>
    </row>
    <row r="4" spans="2:13" ht="20.25" thickTop="1" thickBot="1" x14ac:dyDescent="0.45">
      <c r="B4" s="10"/>
      <c r="G4" s="17" t="s">
        <v>13</v>
      </c>
      <c r="H4" s="17" t="s">
        <v>0</v>
      </c>
      <c r="I4" s="17" t="s">
        <v>28</v>
      </c>
    </row>
    <row r="5" spans="2:13" ht="20.25" thickTop="1" thickBot="1" x14ac:dyDescent="0.45">
      <c r="B5" s="11" t="s">
        <v>13</v>
      </c>
      <c r="C5" s="27">
        <v>4</v>
      </c>
      <c r="D5" s="44" t="s">
        <v>36</v>
      </c>
      <c r="E5" s="45"/>
      <c r="F5" s="46"/>
      <c r="G5" s="18" t="s">
        <v>15</v>
      </c>
      <c r="H5" s="26">
        <v>1000000</v>
      </c>
      <c r="I5" s="19">
        <v>700000</v>
      </c>
    </row>
    <row r="6" spans="2:13" ht="20.25" thickTop="1" thickBot="1" x14ac:dyDescent="0.45">
      <c r="B6" s="11" t="s">
        <v>14</v>
      </c>
      <c r="C6" s="27">
        <v>2</v>
      </c>
      <c r="D6" s="47" t="s">
        <v>35</v>
      </c>
      <c r="E6" s="48"/>
      <c r="F6" s="48"/>
      <c r="G6" s="18" t="s">
        <v>16</v>
      </c>
      <c r="H6" s="19">
        <f>ROUNDUP(H5*2/3,-2)</f>
        <v>666700</v>
      </c>
      <c r="I6" s="19">
        <v>466700</v>
      </c>
      <c r="K6" s="17" t="s">
        <v>13</v>
      </c>
      <c r="L6" s="12" t="s">
        <v>19</v>
      </c>
      <c r="M6" s="17" t="s">
        <v>18</v>
      </c>
    </row>
    <row r="7" spans="2:13" ht="20.25" thickTop="1" thickBot="1" x14ac:dyDescent="0.45">
      <c r="B7" s="4" t="s">
        <v>9</v>
      </c>
      <c r="C7" s="27"/>
      <c r="D7" s="44" t="s">
        <v>20</v>
      </c>
      <c r="E7" s="45"/>
      <c r="F7" s="45"/>
      <c r="G7" s="18" t="s">
        <v>17</v>
      </c>
      <c r="H7" s="19">
        <f>ROUNDUP(H5/3,-2)</f>
        <v>333400</v>
      </c>
      <c r="I7" s="19">
        <v>233400</v>
      </c>
      <c r="K7" s="1">
        <v>1</v>
      </c>
      <c r="L7" s="7">
        <v>1</v>
      </c>
      <c r="M7" s="1">
        <v>1</v>
      </c>
    </row>
    <row r="8" spans="2:13" ht="19.5" thickTop="1" x14ac:dyDescent="0.4">
      <c r="G8" s="18" t="s">
        <v>39</v>
      </c>
      <c r="H8" s="19">
        <f>ROUNDUP(H5/4,-2)</f>
        <v>250000</v>
      </c>
      <c r="I8" s="19">
        <v>175000</v>
      </c>
      <c r="K8" s="1">
        <v>2</v>
      </c>
      <c r="L8" s="7">
        <v>2</v>
      </c>
      <c r="M8" s="1">
        <v>2</v>
      </c>
    </row>
    <row r="9" spans="2:13" x14ac:dyDescent="0.4">
      <c r="G9" s="53" t="s">
        <v>33</v>
      </c>
      <c r="H9" s="53"/>
      <c r="I9" s="53"/>
      <c r="K9" s="1">
        <v>3</v>
      </c>
      <c r="M9" s="1">
        <v>3</v>
      </c>
    </row>
    <row r="10" spans="2:13" ht="15.75" customHeight="1" x14ac:dyDescent="0.4">
      <c r="K10" s="1">
        <v>4</v>
      </c>
      <c r="M10" s="1">
        <v>4</v>
      </c>
    </row>
    <row r="11" spans="2:13" x14ac:dyDescent="0.4">
      <c r="B11" s="49" t="s">
        <v>6</v>
      </c>
      <c r="C11" s="50"/>
      <c r="D11" s="50"/>
      <c r="E11" s="51"/>
      <c r="F11" s="52" t="s">
        <v>11</v>
      </c>
      <c r="G11" s="52"/>
      <c r="I11" s="5"/>
    </row>
    <row r="12" spans="2:13" ht="37.5" x14ac:dyDescent="0.4">
      <c r="B12" s="2" t="s">
        <v>7</v>
      </c>
      <c r="C12" s="8" t="s">
        <v>1</v>
      </c>
      <c r="D12" s="33" t="s">
        <v>38</v>
      </c>
      <c r="E12" s="3" t="s">
        <v>2</v>
      </c>
      <c r="F12" s="15" t="s">
        <v>7</v>
      </c>
      <c r="G12" s="15" t="s">
        <v>24</v>
      </c>
      <c r="I12" s="5"/>
    </row>
    <row r="13" spans="2:13" ht="24.95" customHeight="1" thickBot="1" x14ac:dyDescent="0.45">
      <c r="B13" s="7" t="s">
        <v>0</v>
      </c>
      <c r="C13" s="24">
        <f>H5</f>
        <v>1000000</v>
      </c>
      <c r="D13" s="34">
        <f>IF(C5=1,H5,IF(C5=2,H6,IF(C5=3,H7,IF(C5=4,H8))))*1</f>
        <v>250000</v>
      </c>
      <c r="E13" s="9">
        <f>MAX(C13-D13,0)</f>
        <v>750000</v>
      </c>
      <c r="F13" s="1" t="s">
        <v>3</v>
      </c>
      <c r="G13" s="30">
        <f>IF(E13&gt;=200000,200000,IF(E13&gt;=0,E13,0))</f>
        <v>200000</v>
      </c>
      <c r="H13" s="31" t="s">
        <v>25</v>
      </c>
      <c r="I13" s="5"/>
    </row>
    <row r="14" spans="2:13" ht="24.95" customHeight="1" thickTop="1" thickBot="1" x14ac:dyDescent="0.45">
      <c r="B14" s="7" t="s">
        <v>10</v>
      </c>
      <c r="C14" s="26"/>
      <c r="D14" s="35">
        <f>IF(C5=1,"700,000",IF(C5=2,"466,700",IF(C5=3,"233,400",IF(C5=4,"175,000"))))*C6</f>
        <v>350000</v>
      </c>
      <c r="E14" s="9">
        <f>MAX(C14-D14,0)</f>
        <v>0</v>
      </c>
      <c r="F14" s="1" t="s">
        <v>4</v>
      </c>
      <c r="G14" s="19">
        <f>IF(E14&gt;=1200000,1200000,IF(E14&gt;=0,E14,0))</f>
        <v>0</v>
      </c>
      <c r="H14" s="1" t="e">
        <f>ROUNDDOWN(G14/C7,-3)</f>
        <v>#DIV/0!</v>
      </c>
      <c r="I14" s="5"/>
    </row>
    <row r="15" spans="2:13" ht="24.95" customHeight="1" thickTop="1" x14ac:dyDescent="0.4">
      <c r="B15" s="28"/>
      <c r="C15" s="29"/>
      <c r="D15" s="42" t="s">
        <v>34</v>
      </c>
      <c r="E15" s="29"/>
      <c r="F15" s="1" t="s">
        <v>23</v>
      </c>
      <c r="G15" s="19">
        <v>200000</v>
      </c>
      <c r="H15" s="32" t="s">
        <v>22</v>
      </c>
      <c r="I15" s="5"/>
    </row>
    <row r="16" spans="2:13" ht="24.95" customHeight="1" thickBot="1" x14ac:dyDescent="0.45">
      <c r="B16" s="29"/>
      <c r="C16" s="29"/>
      <c r="D16" s="43"/>
      <c r="E16" s="29"/>
      <c r="F16" s="39" t="s">
        <v>8</v>
      </c>
      <c r="G16" s="36" t="e">
        <f>IF(#REF!=1,"ー","居住の市町村による")</f>
        <v>#REF!</v>
      </c>
      <c r="I16" s="5"/>
    </row>
    <row r="17" spans="2:9" ht="27.95" customHeight="1" thickTop="1" x14ac:dyDescent="0.4">
      <c r="B17" s="41" t="s">
        <v>26</v>
      </c>
      <c r="C17" s="41"/>
      <c r="D17" s="41"/>
      <c r="E17" s="41"/>
      <c r="F17" s="40" t="s">
        <v>12</v>
      </c>
      <c r="G17" s="16" t="e">
        <f>SUM(G13:G16)</f>
        <v>#REF!</v>
      </c>
      <c r="I17" s="5"/>
    </row>
    <row r="18" spans="2:9" ht="27.95" customHeight="1" x14ac:dyDescent="0.4">
      <c r="B18" s="41"/>
      <c r="C18" s="41"/>
      <c r="D18" s="41"/>
      <c r="E18" s="41"/>
      <c r="I18" s="6"/>
    </row>
    <row r="19" spans="2:9" ht="27.95" customHeight="1" x14ac:dyDescent="0.4">
      <c r="B19" s="41"/>
      <c r="C19" s="41"/>
      <c r="D19" s="41"/>
      <c r="E19" s="41"/>
    </row>
    <row r="20" spans="2:9" ht="27.95" customHeight="1" x14ac:dyDescent="0.4">
      <c r="B20" s="41"/>
      <c r="C20" s="41"/>
      <c r="D20" s="41"/>
      <c r="E20" s="41"/>
    </row>
    <row r="21" spans="2:9" ht="27.95" customHeight="1" x14ac:dyDescent="0.4">
      <c r="B21" s="41"/>
      <c r="C21" s="41"/>
      <c r="D21" s="41"/>
      <c r="E21" s="41"/>
    </row>
  </sheetData>
  <mergeCells count="8">
    <mergeCell ref="B17:E21"/>
    <mergeCell ref="D15:D16"/>
    <mergeCell ref="D5:F5"/>
    <mergeCell ref="D6:F6"/>
    <mergeCell ref="D7:F7"/>
    <mergeCell ref="B11:E11"/>
    <mergeCell ref="F11:G11"/>
    <mergeCell ref="G9:I9"/>
  </mergeCells>
  <phoneticPr fontId="2"/>
  <conditionalFormatting sqref="G16">
    <cfRule type="containsText" dxfId="2" priority="2" operator="containsText" text="ー">
      <formula>NOT(ISERROR(SEARCH("ー",G16)))</formula>
    </cfRule>
  </conditionalFormatting>
  <dataValidations count="2">
    <dataValidation type="list" allowBlank="1" showInputMessage="1" showErrorMessage="1" sqref="C6" xr:uid="{D3AC9A8B-A55D-4EDD-B7EC-D482AD3331DA}">
      <formula1>$M$7:$M$10</formula1>
    </dataValidation>
    <dataValidation type="list" allowBlank="1" showInputMessage="1" showErrorMessage="1" sqref="C5" xr:uid="{03057544-3CDD-4083-AA23-30B3A862427E}">
      <formula1>$K$7:$K$10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CB55-E1CE-4E8B-9CC0-C6DBD2C8EEF6}">
  <sheetPr>
    <tabColor rgb="FFFF0000"/>
  </sheetPr>
  <dimension ref="B1:M21"/>
  <sheetViews>
    <sheetView view="pageBreakPreview" zoomScale="115" zoomScaleNormal="100" zoomScaleSheetLayoutView="115" workbookViewId="0">
      <selection activeCell="H6" sqref="H6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4.625" customWidth="1"/>
    <col min="10" max="10" width="3.875" customWidth="1"/>
  </cols>
  <sheetData>
    <row r="1" spans="2:13" x14ac:dyDescent="0.4">
      <c r="B1" s="10" t="s">
        <v>40</v>
      </c>
    </row>
    <row r="2" spans="2:13" ht="19.5" thickBot="1" x14ac:dyDescent="0.45">
      <c r="B2" s="10"/>
    </row>
    <row r="3" spans="2:13" ht="20.25" thickTop="1" thickBot="1" x14ac:dyDescent="0.45">
      <c r="B3" s="14"/>
      <c r="C3" t="s">
        <v>21</v>
      </c>
      <c r="G3" s="10" t="s">
        <v>27</v>
      </c>
    </row>
    <row r="4" spans="2:13" ht="20.25" thickTop="1" thickBot="1" x14ac:dyDescent="0.45">
      <c r="B4" s="10"/>
      <c r="G4" s="17" t="s">
        <v>13</v>
      </c>
      <c r="H4" s="17" t="s">
        <v>0</v>
      </c>
      <c r="I4" s="17" t="s">
        <v>28</v>
      </c>
    </row>
    <row r="5" spans="2:13" ht="20.25" thickTop="1" thickBot="1" x14ac:dyDescent="0.45">
      <c r="B5" s="11" t="s">
        <v>13</v>
      </c>
      <c r="C5" s="27">
        <v>4</v>
      </c>
      <c r="D5" s="44" t="s">
        <v>36</v>
      </c>
      <c r="E5" s="45"/>
      <c r="F5" s="46"/>
      <c r="G5" s="18" t="s">
        <v>15</v>
      </c>
      <c r="H5" s="26">
        <v>100000</v>
      </c>
      <c r="I5" s="19">
        <v>620000</v>
      </c>
    </row>
    <row r="6" spans="2:13" ht="20.25" thickTop="1" thickBot="1" x14ac:dyDescent="0.45">
      <c r="B6" s="11" t="s">
        <v>14</v>
      </c>
      <c r="C6" s="27">
        <v>2</v>
      </c>
      <c r="D6" s="47" t="s">
        <v>35</v>
      </c>
      <c r="E6" s="48"/>
      <c r="F6" s="48"/>
      <c r="G6" s="18" t="s">
        <v>16</v>
      </c>
      <c r="H6" s="19">
        <f>ROUNDUP(H5*2/3,-2)</f>
        <v>66700</v>
      </c>
      <c r="I6" s="19">
        <v>413400</v>
      </c>
      <c r="K6" s="17" t="s">
        <v>13</v>
      </c>
      <c r="L6" s="12" t="s">
        <v>19</v>
      </c>
      <c r="M6" s="17" t="s">
        <v>18</v>
      </c>
    </row>
    <row r="7" spans="2:13" ht="20.25" thickTop="1" thickBot="1" x14ac:dyDescent="0.45">
      <c r="B7" s="4" t="s">
        <v>9</v>
      </c>
      <c r="C7" s="27"/>
      <c r="D7" s="44" t="s">
        <v>20</v>
      </c>
      <c r="E7" s="45"/>
      <c r="F7" s="45"/>
      <c r="G7" s="18" t="s">
        <v>17</v>
      </c>
      <c r="H7" s="19">
        <f>ROUNDUP(H5/3,-2)</f>
        <v>33400</v>
      </c>
      <c r="I7" s="19">
        <v>206700</v>
      </c>
      <c r="K7" s="1">
        <v>1</v>
      </c>
      <c r="L7" s="7">
        <v>1</v>
      </c>
      <c r="M7" s="1">
        <v>1</v>
      </c>
    </row>
    <row r="8" spans="2:13" ht="19.5" thickTop="1" x14ac:dyDescent="0.4">
      <c r="G8" s="18" t="s">
        <v>37</v>
      </c>
      <c r="H8" s="19">
        <f>ROUNDUP(H5/4,-2)</f>
        <v>25000</v>
      </c>
      <c r="I8" s="19">
        <v>155000</v>
      </c>
      <c r="K8" s="1">
        <v>2</v>
      </c>
      <c r="L8" s="7">
        <v>2</v>
      </c>
      <c r="M8" s="1">
        <v>2</v>
      </c>
    </row>
    <row r="9" spans="2:13" x14ac:dyDescent="0.4">
      <c r="G9" s="53" t="s">
        <v>32</v>
      </c>
      <c r="H9" s="53"/>
      <c r="I9" s="53"/>
      <c r="K9" s="1">
        <v>3</v>
      </c>
      <c r="M9" s="1">
        <v>3</v>
      </c>
    </row>
    <row r="10" spans="2:13" ht="15.75" customHeight="1" x14ac:dyDescent="0.4">
      <c r="K10" s="1">
        <v>4</v>
      </c>
      <c r="M10" s="1">
        <v>4</v>
      </c>
    </row>
    <row r="11" spans="2:13" x14ac:dyDescent="0.4">
      <c r="B11" s="49" t="s">
        <v>6</v>
      </c>
      <c r="C11" s="50"/>
      <c r="D11" s="50"/>
      <c r="E11" s="51"/>
      <c r="F11" s="52" t="s">
        <v>11</v>
      </c>
      <c r="G11" s="52"/>
      <c r="I11" s="5"/>
    </row>
    <row r="12" spans="2:13" ht="37.5" x14ac:dyDescent="0.4">
      <c r="B12" s="2" t="s">
        <v>7</v>
      </c>
      <c r="C12" s="8" t="s">
        <v>1</v>
      </c>
      <c r="D12" s="33" t="s">
        <v>38</v>
      </c>
      <c r="E12" s="3" t="s">
        <v>2</v>
      </c>
      <c r="F12" s="15" t="s">
        <v>7</v>
      </c>
      <c r="G12" s="15" t="s">
        <v>5</v>
      </c>
      <c r="I12" s="5"/>
    </row>
    <row r="13" spans="2:13" ht="24.95" customHeight="1" thickBot="1" x14ac:dyDescent="0.45">
      <c r="B13" s="7" t="s">
        <v>0</v>
      </c>
      <c r="C13" s="23">
        <f>H5</f>
        <v>100000</v>
      </c>
      <c r="D13" s="38">
        <f>IF(C5=1,H5,IF(C5=2,H6,IF(C5=3,H7,IF(C5=4,H8))))*1</f>
        <v>25000</v>
      </c>
      <c r="E13" s="9">
        <f>MAX(C13-D13,0)</f>
        <v>75000</v>
      </c>
      <c r="F13" s="1" t="s">
        <v>3</v>
      </c>
      <c r="G13" s="30">
        <f>IF(E13&gt;=200000,200000,IF(E13&gt;=0,E13,0))</f>
        <v>75000</v>
      </c>
      <c r="H13" s="31" t="s">
        <v>25</v>
      </c>
      <c r="I13" s="5"/>
      <c r="K13" s="20"/>
    </row>
    <row r="14" spans="2:13" ht="24.95" customHeight="1" thickTop="1" thickBot="1" x14ac:dyDescent="0.45">
      <c r="B14" s="7" t="s">
        <v>10</v>
      </c>
      <c r="C14" s="26"/>
      <c r="D14" s="35">
        <f>IF(C5=1,"620,000",IF(C5=2,"413,400",IF(C5=3,"206,700",IF(C5=4,"155,000"))))*C6</f>
        <v>310000</v>
      </c>
      <c r="E14" s="9">
        <f>MAX(C14-D14,0)</f>
        <v>0</v>
      </c>
      <c r="F14" s="1" t="s">
        <v>4</v>
      </c>
      <c r="G14" s="19">
        <f>IF(E14&gt;=1200000,1200000,IF(E14&gt;=0,E14,0))</f>
        <v>0</v>
      </c>
      <c r="H14" s="1" t="e">
        <f>ROUNDDOWN(G14/C7,-3)</f>
        <v>#DIV/0!</v>
      </c>
      <c r="I14" s="5"/>
      <c r="K14" s="20"/>
    </row>
    <row r="15" spans="2:13" ht="24.95" customHeight="1" thickTop="1" x14ac:dyDescent="0.4">
      <c r="B15" s="28"/>
      <c r="C15" s="29"/>
      <c r="D15" s="42" t="s">
        <v>34</v>
      </c>
      <c r="E15" s="29"/>
      <c r="F15" s="1" t="s">
        <v>23</v>
      </c>
      <c r="G15" s="19"/>
      <c r="H15" s="32" t="s">
        <v>22</v>
      </c>
      <c r="I15" s="5"/>
    </row>
    <row r="16" spans="2:13" ht="24.95" customHeight="1" thickBot="1" x14ac:dyDescent="0.45">
      <c r="B16" s="29"/>
      <c r="C16" s="29"/>
      <c r="D16" s="43"/>
      <c r="E16" s="29"/>
      <c r="F16" s="13" t="s">
        <v>8</v>
      </c>
      <c r="G16" s="36" t="e">
        <f>IF(#REF!=1,"ー","居住の市町村による")</f>
        <v>#REF!</v>
      </c>
      <c r="I16" s="5"/>
    </row>
    <row r="17" spans="2:9" ht="27.95" customHeight="1" thickTop="1" x14ac:dyDescent="0.4">
      <c r="B17" s="41" t="s">
        <v>26</v>
      </c>
      <c r="C17" s="41"/>
      <c r="D17" s="41"/>
      <c r="E17" s="41"/>
      <c r="F17" s="37" t="s">
        <v>12</v>
      </c>
      <c r="G17" s="16" t="e">
        <f>SUM(G13:G16)</f>
        <v>#REF!</v>
      </c>
      <c r="I17" s="6"/>
    </row>
    <row r="18" spans="2:9" ht="27.95" customHeight="1" x14ac:dyDescent="0.4">
      <c r="B18" s="41"/>
      <c r="C18" s="41"/>
      <c r="D18" s="41"/>
      <c r="E18" s="41"/>
      <c r="I18" s="6"/>
    </row>
    <row r="19" spans="2:9" ht="27.95" customHeight="1" x14ac:dyDescent="0.4">
      <c r="B19" s="41"/>
      <c r="C19" s="41"/>
      <c r="D19" s="41"/>
      <c r="E19" s="41"/>
    </row>
    <row r="20" spans="2:9" ht="27.95" customHeight="1" x14ac:dyDescent="0.4">
      <c r="B20" s="41"/>
      <c r="C20" s="41"/>
      <c r="D20" s="41"/>
      <c r="E20" s="41"/>
    </row>
    <row r="21" spans="2:9" ht="27.95" customHeight="1" x14ac:dyDescent="0.4">
      <c r="B21" s="41"/>
      <c r="C21" s="41"/>
      <c r="D21" s="41"/>
      <c r="E21" s="41"/>
    </row>
  </sheetData>
  <mergeCells count="8">
    <mergeCell ref="B17:E21"/>
    <mergeCell ref="D15:D16"/>
    <mergeCell ref="D5:F5"/>
    <mergeCell ref="D7:F7"/>
    <mergeCell ref="D6:F6"/>
    <mergeCell ref="B11:E11"/>
    <mergeCell ref="F11:G11"/>
    <mergeCell ref="G9:I9"/>
  </mergeCells>
  <phoneticPr fontId="2"/>
  <conditionalFormatting sqref="G16">
    <cfRule type="containsText" dxfId="1" priority="4" operator="containsText" text="ー">
      <formula>NOT(ISERROR(SEARCH("ー",G16)))</formula>
    </cfRule>
  </conditionalFormatting>
  <dataValidations count="2">
    <dataValidation type="list" allowBlank="1" showInputMessage="1" showErrorMessage="1" sqref="C5" xr:uid="{5957E802-B596-4A27-9023-2C32205460BF}">
      <formula1>$K$7:$K$10</formula1>
    </dataValidation>
    <dataValidation type="list" allowBlank="1" showInputMessage="1" showErrorMessage="1" sqref="C6" xr:uid="{8614AAA2-8A48-4C51-A8C3-2AFB42EA4A19}">
      <formula1>$M$7:$M$10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ignoredErrors>
    <ignoredError sqref="E1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A3B-AFC6-46F5-827C-ACC7D4DFB4AC}">
  <sheetPr>
    <tabColor rgb="FFFF0000"/>
  </sheetPr>
  <dimension ref="B1:M21"/>
  <sheetViews>
    <sheetView view="pageBreakPreview" topLeftCell="A7" zoomScale="115" zoomScaleNormal="100" zoomScaleSheetLayoutView="115" workbookViewId="0">
      <selection activeCell="D15" sqref="D15:D16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4.75" customWidth="1"/>
    <col min="10" max="10" width="3.875" customWidth="1"/>
  </cols>
  <sheetData>
    <row r="1" spans="2:13" x14ac:dyDescent="0.4">
      <c r="B1" s="10" t="s">
        <v>42</v>
      </c>
    </row>
    <row r="2" spans="2:13" ht="19.5" thickBot="1" x14ac:dyDescent="0.45">
      <c r="B2" s="10"/>
    </row>
    <row r="3" spans="2:13" ht="20.25" thickTop="1" thickBot="1" x14ac:dyDescent="0.45">
      <c r="B3" s="14"/>
      <c r="C3" t="s">
        <v>21</v>
      </c>
      <c r="G3" s="10" t="s">
        <v>30</v>
      </c>
    </row>
    <row r="4" spans="2:13" ht="20.25" thickTop="1" thickBot="1" x14ac:dyDescent="0.45">
      <c r="B4" s="10"/>
      <c r="G4" s="17" t="s">
        <v>13</v>
      </c>
      <c r="H4" s="22" t="s">
        <v>0</v>
      </c>
      <c r="I4" s="17" t="s">
        <v>28</v>
      </c>
    </row>
    <row r="5" spans="2:13" ht="20.25" thickTop="1" thickBot="1" x14ac:dyDescent="0.45">
      <c r="B5" s="11" t="s">
        <v>13</v>
      </c>
      <c r="C5" s="27">
        <v>4</v>
      </c>
      <c r="D5" s="44" t="s">
        <v>36</v>
      </c>
      <c r="E5" s="45"/>
      <c r="F5" s="46"/>
      <c r="G5" s="21" t="s">
        <v>15</v>
      </c>
      <c r="H5" s="26">
        <v>150000</v>
      </c>
      <c r="I5" s="19">
        <v>590000</v>
      </c>
    </row>
    <row r="6" spans="2:13" ht="20.25" thickTop="1" thickBot="1" x14ac:dyDescent="0.45">
      <c r="B6" s="11" t="s">
        <v>14</v>
      </c>
      <c r="C6" s="27">
        <v>2</v>
      </c>
      <c r="D6" s="47" t="s">
        <v>35</v>
      </c>
      <c r="E6" s="48"/>
      <c r="F6" s="48"/>
      <c r="G6" s="18" t="s">
        <v>16</v>
      </c>
      <c r="H6" s="19">
        <f>ROUNDUP(H5*2/3,-2)</f>
        <v>100000</v>
      </c>
      <c r="I6" s="19">
        <v>393400</v>
      </c>
      <c r="K6" s="17" t="s">
        <v>13</v>
      </c>
      <c r="L6" s="12" t="s">
        <v>19</v>
      </c>
      <c r="M6" s="17" t="s">
        <v>18</v>
      </c>
    </row>
    <row r="7" spans="2:13" ht="20.25" thickTop="1" thickBot="1" x14ac:dyDescent="0.45">
      <c r="B7" s="4" t="s">
        <v>9</v>
      </c>
      <c r="C7" s="27"/>
      <c r="D7" s="44" t="s">
        <v>20</v>
      </c>
      <c r="E7" s="45"/>
      <c r="F7" s="45"/>
      <c r="G7" s="18" t="s">
        <v>17</v>
      </c>
      <c r="H7" s="19">
        <f>ROUNDUP(H5/3,-2)</f>
        <v>50000</v>
      </c>
      <c r="I7" s="19">
        <v>196700</v>
      </c>
      <c r="K7" s="1">
        <v>1</v>
      </c>
      <c r="L7" s="7">
        <v>1</v>
      </c>
      <c r="M7" s="1">
        <v>1</v>
      </c>
    </row>
    <row r="8" spans="2:13" ht="19.5" thickTop="1" x14ac:dyDescent="0.4">
      <c r="G8" s="18" t="s">
        <v>39</v>
      </c>
      <c r="H8" s="19">
        <f>ROUNDUP(H5/4,-2)</f>
        <v>37500</v>
      </c>
      <c r="I8" s="19">
        <v>147500</v>
      </c>
      <c r="K8" s="1">
        <v>2</v>
      </c>
      <c r="L8" s="7">
        <v>2</v>
      </c>
      <c r="M8" s="1">
        <v>2</v>
      </c>
    </row>
    <row r="9" spans="2:13" x14ac:dyDescent="0.4">
      <c r="G9" s="53" t="s">
        <v>31</v>
      </c>
      <c r="H9" s="53"/>
      <c r="I9" s="53"/>
      <c r="K9" s="1">
        <v>3</v>
      </c>
      <c r="M9" s="1">
        <v>3</v>
      </c>
    </row>
    <row r="10" spans="2:13" ht="15.75" customHeight="1" x14ac:dyDescent="0.4">
      <c r="K10" s="1">
        <v>4</v>
      </c>
      <c r="M10" s="1">
        <v>4</v>
      </c>
    </row>
    <row r="11" spans="2:13" x14ac:dyDescent="0.4">
      <c r="B11" s="49" t="s">
        <v>6</v>
      </c>
      <c r="C11" s="50"/>
      <c r="D11" s="50"/>
      <c r="E11" s="51"/>
      <c r="F11" s="52" t="s">
        <v>11</v>
      </c>
      <c r="G11" s="52"/>
      <c r="I11" s="5"/>
    </row>
    <row r="12" spans="2:13" ht="37.5" x14ac:dyDescent="0.4">
      <c r="B12" s="2" t="s">
        <v>7</v>
      </c>
      <c r="C12" s="8" t="s">
        <v>1</v>
      </c>
      <c r="D12" s="33" t="s">
        <v>38</v>
      </c>
      <c r="E12" s="3" t="s">
        <v>2</v>
      </c>
      <c r="F12" s="15" t="s">
        <v>7</v>
      </c>
      <c r="G12" s="15" t="s">
        <v>5</v>
      </c>
      <c r="I12" s="5"/>
    </row>
    <row r="13" spans="2:13" ht="24.95" customHeight="1" thickBot="1" x14ac:dyDescent="0.45">
      <c r="B13" s="7" t="s">
        <v>0</v>
      </c>
      <c r="C13" s="25">
        <f>H5</f>
        <v>150000</v>
      </c>
      <c r="D13" s="38">
        <f>IF(C5=1,H5,IF(C5=2,H6,IF(C5=3,H7,IF(C5=4,H8))))*1</f>
        <v>37500</v>
      </c>
      <c r="E13" s="9">
        <f>MAX(C13-D13,0)</f>
        <v>112500</v>
      </c>
      <c r="F13" s="1" t="s">
        <v>3</v>
      </c>
      <c r="G13" s="30">
        <f>IF(E13&gt;=200000,200000,IF(E13&gt;=0,E13,0))</f>
        <v>112500</v>
      </c>
      <c r="H13" s="31" t="s">
        <v>25</v>
      </c>
      <c r="I13" s="5"/>
    </row>
    <row r="14" spans="2:13" ht="24.95" customHeight="1" thickTop="1" thickBot="1" x14ac:dyDescent="0.45">
      <c r="B14" s="7" t="s">
        <v>10</v>
      </c>
      <c r="C14" s="26"/>
      <c r="D14" s="35">
        <f>IF(C5=1,"590,000",IF(C5=2,"393,400",IF(C5=3,"196,700",IF(C5=4,"147,500"))))*C6</f>
        <v>295000</v>
      </c>
      <c r="E14" s="9">
        <f>MAX(C14-D14,0)</f>
        <v>0</v>
      </c>
      <c r="F14" s="1" t="s">
        <v>4</v>
      </c>
      <c r="G14" s="19">
        <f>IF(E14&gt;=1200000,1200000,IF(E14&gt;=0,E14,0))</f>
        <v>0</v>
      </c>
      <c r="H14" s="1" t="e">
        <f>ROUNDDOWN(G14/C7,-3)</f>
        <v>#DIV/0!</v>
      </c>
      <c r="I14" s="5"/>
    </row>
    <row r="15" spans="2:13" ht="24.95" customHeight="1" thickTop="1" x14ac:dyDescent="0.4">
      <c r="B15" s="28"/>
      <c r="C15" s="29"/>
      <c r="D15" s="42" t="s">
        <v>34</v>
      </c>
      <c r="E15" s="29"/>
      <c r="F15" s="1" t="s">
        <v>23</v>
      </c>
      <c r="G15" s="19">
        <v>200000</v>
      </c>
      <c r="H15" s="32" t="s">
        <v>22</v>
      </c>
      <c r="I15" s="5"/>
    </row>
    <row r="16" spans="2:13" ht="24.95" customHeight="1" thickBot="1" x14ac:dyDescent="0.45">
      <c r="B16" s="29"/>
      <c r="C16" s="29"/>
      <c r="D16" s="43"/>
      <c r="E16" s="29"/>
      <c r="F16" s="13" t="s">
        <v>8</v>
      </c>
      <c r="G16" s="36" t="e">
        <f>IF(#REF!=1,"ー","居住の市町村による")</f>
        <v>#REF!</v>
      </c>
      <c r="I16" s="5"/>
    </row>
    <row r="17" spans="2:9" ht="27.95" customHeight="1" thickTop="1" x14ac:dyDescent="0.4">
      <c r="B17" s="41" t="s">
        <v>26</v>
      </c>
      <c r="C17" s="41"/>
      <c r="D17" s="41"/>
      <c r="E17" s="41"/>
      <c r="F17" s="37" t="s">
        <v>12</v>
      </c>
      <c r="G17" s="16" t="e">
        <f>SUM(G13:G16)</f>
        <v>#REF!</v>
      </c>
      <c r="I17" s="6"/>
    </row>
    <row r="18" spans="2:9" ht="27.95" customHeight="1" x14ac:dyDescent="0.4">
      <c r="B18" s="41"/>
      <c r="C18" s="41"/>
      <c r="D18" s="41"/>
      <c r="E18" s="41"/>
      <c r="I18" s="6"/>
    </row>
    <row r="19" spans="2:9" ht="27.95" customHeight="1" x14ac:dyDescent="0.4">
      <c r="B19" s="41"/>
      <c r="C19" s="41"/>
      <c r="D19" s="41"/>
      <c r="E19" s="41"/>
    </row>
    <row r="20" spans="2:9" ht="27.95" customHeight="1" x14ac:dyDescent="0.4">
      <c r="B20" s="41"/>
      <c r="C20" s="41"/>
      <c r="D20" s="41"/>
      <c r="E20" s="41"/>
    </row>
    <row r="21" spans="2:9" ht="27.95" customHeight="1" x14ac:dyDescent="0.4">
      <c r="B21" s="41"/>
      <c r="C21" s="41"/>
      <c r="D21" s="41"/>
      <c r="E21" s="41"/>
    </row>
  </sheetData>
  <mergeCells count="8">
    <mergeCell ref="B17:E21"/>
    <mergeCell ref="D15:D16"/>
    <mergeCell ref="D5:F5"/>
    <mergeCell ref="D6:F6"/>
    <mergeCell ref="D7:F7"/>
    <mergeCell ref="B11:E11"/>
    <mergeCell ref="F11:G11"/>
    <mergeCell ref="G9:I9"/>
  </mergeCells>
  <phoneticPr fontId="2"/>
  <conditionalFormatting sqref="G16">
    <cfRule type="containsText" dxfId="0" priority="2" operator="containsText" text="ー">
      <formula>NOT(ISERROR(SEARCH("ー",G16)))</formula>
    </cfRule>
  </conditionalFormatting>
  <dataValidations count="2">
    <dataValidation type="list" allowBlank="1" showInputMessage="1" showErrorMessage="1" sqref="C6" xr:uid="{1C48EAB5-45E9-48E1-8055-AAC8B749C1D8}">
      <formula1>$M$7:$M$10</formula1>
    </dataValidation>
    <dataValidation type="list" allowBlank="1" showInputMessage="1" showErrorMessage="1" sqref="C5" xr:uid="{089DEC70-D150-4C7C-9FD2-8B9674AA147F}">
      <formula1>$K$7:$K$10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大学</vt:lpstr>
      <vt:lpstr>短期大学</vt:lpstr>
      <vt:lpstr>専門学校</vt:lpstr>
      <vt:lpstr>専門学校!Print_Area</vt:lpstr>
      <vt:lpstr>大学!Print_Area</vt:lpstr>
      <vt:lpstr>短期大学!Print_Area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r05hoikubosyu_10</dc:title>
  <dc:creator>admin</dc:creator>
  <cp:lastModifiedBy>admin</cp:lastModifiedBy>
  <cp:lastPrinted>2022-12-07T05:09:11Z</cp:lastPrinted>
  <dcterms:created xsi:type="dcterms:W3CDTF">2020-05-08T07:00:50Z</dcterms:created>
  <dcterms:modified xsi:type="dcterms:W3CDTF">2024-04-16T01:17:00Z</dcterms:modified>
</cp:coreProperties>
</file>